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Cover Sheet" sheetId="1" r:id="rId1"/>
    <sheet name="Calculations" sheetId="2" r:id="rId2"/>
  </sheets>
  <definedNames>
    <definedName name="_xlnm.Print_Area" localSheetId="1">'Calculations'!$A$1:$G$130</definedName>
    <definedName name="_xlnm.Print_Area" localSheetId="0">'Cover Sheet'!$A$1:$G$66</definedName>
  </definedNames>
  <calcPr fullCalcOnLoad="1"/>
</workbook>
</file>

<file path=xl/sharedStrings.xml><?xml version="1.0" encoding="utf-8"?>
<sst xmlns="http://schemas.openxmlformats.org/spreadsheetml/2006/main" count="160" uniqueCount="101">
  <si>
    <t>HV Fault Source Data</t>
  </si>
  <si>
    <t>Length</t>
  </si>
  <si>
    <t xml:space="preserve">+ j </t>
  </si>
  <si>
    <r>
      <t xml:space="preserve"> </t>
    </r>
    <r>
      <rPr>
        <sz val="10"/>
        <rFont val="Symbol"/>
        <family val="1"/>
      </rPr>
      <t>r</t>
    </r>
  </si>
  <si>
    <t xml:space="preserve"> V</t>
  </si>
  <si>
    <t xml:space="preserve"> MVA</t>
  </si>
  <si>
    <t xml:space="preserve"> km</t>
  </si>
  <si>
    <r>
      <t xml:space="preserve"> </t>
    </r>
    <r>
      <rPr>
        <sz val="10"/>
        <rFont val="Symbol"/>
        <family val="1"/>
      </rPr>
      <t>W</t>
    </r>
  </si>
  <si>
    <t>Zone Substation earthmat resistance</t>
  </si>
  <si>
    <r>
      <t xml:space="preserve"> </t>
    </r>
    <r>
      <rPr>
        <sz val="10"/>
        <rFont val="Symbol"/>
        <family val="1"/>
      </rPr>
      <t xml:space="preserve">W - </t>
    </r>
    <r>
      <rPr>
        <sz val="10"/>
        <rFont val="Arial"/>
        <family val="2"/>
      </rPr>
      <t>m</t>
    </r>
  </si>
  <si>
    <t>Surface soil resistivity</t>
  </si>
  <si>
    <t>HV phase - neutral voltage</t>
  </si>
  <si>
    <t>Single phase fault level</t>
  </si>
  <si>
    <t>Neutral Earthing Resistor resistance</t>
  </si>
  <si>
    <t>Calculations</t>
  </si>
  <si>
    <t xml:space="preserve"> A</t>
  </si>
  <si>
    <t>EPR on the distribution transformer earthmat</t>
  </si>
  <si>
    <t>Fault current (returning through the earth)</t>
  </si>
  <si>
    <t>Description of distribution transformer earthmat</t>
  </si>
  <si>
    <t>Equivalent hemispherical radius of the distribution transformer earthmat</t>
  </si>
  <si>
    <t xml:space="preserve"> m</t>
  </si>
  <si>
    <t>Distribution transformer earthmat earth resistance formula</t>
  </si>
  <si>
    <t>1.  Source impedance is purely reactive.</t>
  </si>
  <si>
    <t>2.  Positive sequence source impedance = negative sequence source impedance = zero sequence source impedance</t>
  </si>
  <si>
    <t>Assumptions Made</t>
  </si>
  <si>
    <t>Positive sequence source impedance</t>
  </si>
  <si>
    <t>Negative sequence source impedance</t>
  </si>
  <si>
    <t>Zero sequence source impedance</t>
  </si>
  <si>
    <r>
      <t>Z</t>
    </r>
    <r>
      <rPr>
        <vertAlign val="subscript"/>
        <sz val="10"/>
        <rFont val="Arial"/>
        <family val="2"/>
      </rPr>
      <t>S2</t>
    </r>
    <r>
      <rPr>
        <sz val="10"/>
        <rFont val="Arial"/>
        <family val="0"/>
      </rPr>
      <t xml:space="preserve">  =  </t>
    </r>
  </si>
  <si>
    <r>
      <t>Z</t>
    </r>
    <r>
      <rPr>
        <vertAlign val="subscript"/>
        <sz val="10"/>
        <rFont val="Arial"/>
        <family val="2"/>
      </rPr>
      <t>S0</t>
    </r>
    <r>
      <rPr>
        <sz val="10"/>
        <rFont val="Arial"/>
        <family val="0"/>
      </rPr>
      <t xml:space="preserve">  =  </t>
    </r>
  </si>
  <si>
    <r>
      <t>Z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 =    </t>
    </r>
  </si>
  <si>
    <r>
      <t>Z</t>
    </r>
    <r>
      <rPr>
        <vertAlign val="subscript"/>
        <sz val="10"/>
        <rFont val="Arial"/>
        <family val="2"/>
      </rPr>
      <t>L1</t>
    </r>
    <r>
      <rPr>
        <sz val="10"/>
        <rFont val="Arial"/>
        <family val="0"/>
      </rPr>
      <t xml:space="preserve">  =    </t>
    </r>
  </si>
  <si>
    <t>Distribution transformer earthmat earth resistance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</si>
  <si>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 =  </t>
    </r>
  </si>
  <si>
    <t>Network Impedances</t>
  </si>
  <si>
    <t>S  =</t>
  </si>
  <si>
    <t>Assume source impedance is purely reactive.</t>
  </si>
  <si>
    <r>
      <t>Z</t>
    </r>
    <r>
      <rPr>
        <vertAlign val="subscript"/>
        <sz val="10"/>
        <rFont val="Arial"/>
        <family val="2"/>
      </rPr>
      <t>NER</t>
    </r>
    <r>
      <rPr>
        <sz val="10"/>
        <rFont val="Arial"/>
        <family val="0"/>
      </rPr>
      <t xml:space="preserve">  =</t>
    </r>
  </si>
  <si>
    <r>
      <t>R</t>
    </r>
    <r>
      <rPr>
        <vertAlign val="subscript"/>
        <sz val="10"/>
        <rFont val="Arial"/>
        <family val="2"/>
      </rPr>
      <t>ZS</t>
    </r>
    <r>
      <rPr>
        <sz val="10"/>
        <rFont val="Arial"/>
        <family val="0"/>
      </rPr>
      <t xml:space="preserve">  =</t>
    </r>
  </si>
  <si>
    <r>
      <t>r</t>
    </r>
    <r>
      <rPr>
        <sz val="10"/>
        <rFont val="Arial"/>
        <family val="0"/>
      </rPr>
      <t xml:space="preserve">  =</t>
    </r>
  </si>
  <si>
    <t>=</t>
  </si>
  <si>
    <r>
      <t>V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 =</t>
    </r>
  </si>
  <si>
    <t>Fault Current</t>
  </si>
  <si>
    <t>EPR</t>
  </si>
  <si>
    <t xml:space="preserve">  =</t>
  </si>
  <si>
    <t>Ω</t>
  </si>
  <si>
    <t>NER and Earth Impedances</t>
  </si>
  <si>
    <t>Ω - m</t>
  </si>
  <si>
    <t>Equivalent Hemispherical Radius</t>
  </si>
  <si>
    <t>m</t>
  </si>
  <si>
    <t>NER and Earth Impedance Data</t>
  </si>
  <si>
    <r>
      <t>Z</t>
    </r>
    <r>
      <rPr>
        <vertAlign val="subscript"/>
        <sz val="10"/>
        <rFont val="Arial"/>
        <family val="2"/>
      </rPr>
      <t>pos</t>
    </r>
    <r>
      <rPr>
        <sz val="10"/>
        <rFont val="Arial"/>
        <family val="2"/>
      </rPr>
      <t xml:space="preserve">  =</t>
    </r>
  </si>
  <si>
    <r>
      <t>Z</t>
    </r>
    <r>
      <rPr>
        <vertAlign val="subscript"/>
        <sz val="10"/>
        <rFont val="Arial"/>
        <family val="2"/>
      </rPr>
      <t>neg</t>
    </r>
    <r>
      <rPr>
        <sz val="10"/>
        <rFont val="Arial"/>
        <family val="2"/>
      </rPr>
      <t xml:space="preserve">  =</t>
    </r>
  </si>
  <si>
    <r>
      <t>Z</t>
    </r>
    <r>
      <rPr>
        <vertAlign val="subscript"/>
        <sz val="10"/>
        <rFont val="Arial"/>
        <family val="2"/>
      </rPr>
      <t>zero</t>
    </r>
    <r>
      <rPr>
        <sz val="10"/>
        <rFont val="Arial"/>
        <family val="2"/>
      </rPr>
      <t xml:space="preserve">  =</t>
    </r>
  </si>
  <si>
    <r>
      <t>I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 =</t>
    </r>
  </si>
  <si>
    <r>
      <t>I</t>
    </r>
    <r>
      <rPr>
        <vertAlign val="subscript"/>
        <sz val="10"/>
        <rFont val="Arial"/>
        <family val="2"/>
      </rPr>
      <t xml:space="preserve">0  </t>
    </r>
    <r>
      <rPr>
        <sz val="10"/>
        <rFont val="Arial"/>
        <family val="0"/>
      </rPr>
      <t>=</t>
    </r>
  </si>
  <si>
    <r>
      <t>│</t>
    </r>
    <r>
      <rPr>
        <sz val="10"/>
        <rFont val="Arial"/>
        <family val="0"/>
      </rPr>
      <t>I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 xml:space="preserve">│  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</si>
  <si>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 =</t>
    </r>
  </si>
  <si>
    <r>
      <t>EPR</t>
    </r>
    <r>
      <rPr>
        <vertAlign val="subscript"/>
        <sz val="10"/>
        <rFont val="Arial"/>
        <family val="2"/>
      </rPr>
      <t>dt</t>
    </r>
    <r>
      <rPr>
        <sz val="7"/>
        <rFont val="Arial"/>
        <family val="2"/>
      </rPr>
      <t xml:space="preserve">  </t>
    </r>
    <r>
      <rPr>
        <sz val="10"/>
        <rFont val="Arial"/>
        <family val="0"/>
      </rPr>
      <t>=</t>
    </r>
  </si>
  <si>
    <r>
      <t>Z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     </t>
    </r>
  </si>
  <si>
    <r>
      <t>Z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        </t>
    </r>
  </si>
  <si>
    <t>Cable size and type</t>
  </si>
  <si>
    <t>HV Cable Data</t>
  </si>
  <si>
    <t>Positive sequence cable impedance</t>
  </si>
  <si>
    <r>
      <t xml:space="preserve"> </t>
    </r>
    <r>
      <rPr>
        <sz val="10"/>
        <rFont val="Symbol"/>
        <family val="1"/>
      </rPr>
      <t xml:space="preserve">W / </t>
    </r>
    <r>
      <rPr>
        <sz val="10"/>
        <rFont val="Arial"/>
        <family val="2"/>
      </rPr>
      <t>km</t>
    </r>
  </si>
  <si>
    <r>
      <t>Zero sequence sheath resistance (R</t>
    </r>
    <r>
      <rPr>
        <vertAlign val="subscript"/>
        <sz val="10"/>
        <rFont val="Arial"/>
        <family val="2"/>
      </rPr>
      <t>sh0</t>
    </r>
    <r>
      <rPr>
        <sz val="10"/>
        <rFont val="Arial"/>
        <family val="0"/>
      </rPr>
      <t>)</t>
    </r>
  </si>
  <si>
    <r>
      <t>Effective zero sequence impedance of the general mass of earth (Z</t>
    </r>
    <r>
      <rPr>
        <vertAlign val="subscript"/>
        <sz val="10"/>
        <rFont val="Arial"/>
        <family val="2"/>
      </rPr>
      <t>g0</t>
    </r>
    <r>
      <rPr>
        <sz val="10"/>
        <rFont val="Arial"/>
        <family val="0"/>
      </rPr>
      <t xml:space="preserve">) </t>
    </r>
  </si>
  <si>
    <r>
      <t>Zero sequence impedance of cable conductor (Z</t>
    </r>
    <r>
      <rPr>
        <vertAlign val="subscript"/>
        <sz val="10"/>
        <rFont val="Arial"/>
        <family val="2"/>
      </rPr>
      <t>cond0</t>
    </r>
    <r>
      <rPr>
        <sz val="10"/>
        <rFont val="Arial"/>
        <family val="0"/>
      </rPr>
      <t>)</t>
    </r>
  </si>
  <si>
    <t>150 sqmm Al Belted PILCPS</t>
  </si>
  <si>
    <t xml:space="preserve">+j </t>
  </si>
  <si>
    <t>Symmetrical components network for a HV single phase-to-earth fault at the pad mounted distribution transformer</t>
  </si>
  <si>
    <t>C  =</t>
  </si>
  <si>
    <r>
      <t>R</t>
    </r>
    <r>
      <rPr>
        <vertAlign val="subscript"/>
        <sz val="10"/>
        <rFont val="Arial"/>
        <family val="2"/>
      </rPr>
      <t>sh0</t>
    </r>
    <r>
      <rPr>
        <sz val="10"/>
        <rFont val="Arial"/>
        <family val="0"/>
      </rPr>
      <t xml:space="preserve">  =</t>
    </r>
  </si>
  <si>
    <r>
      <t>Z</t>
    </r>
    <r>
      <rPr>
        <vertAlign val="subscript"/>
        <sz val="10"/>
        <rFont val="Arial"/>
        <family val="2"/>
      </rPr>
      <t>g0</t>
    </r>
    <r>
      <rPr>
        <sz val="10"/>
        <rFont val="Arial"/>
        <family val="0"/>
      </rPr>
      <t xml:space="preserve">  =</t>
    </r>
  </si>
  <si>
    <t>Negative sequence cable impedance</t>
  </si>
  <si>
    <r>
      <t>Z</t>
    </r>
    <r>
      <rPr>
        <vertAlign val="subscript"/>
        <sz val="10"/>
        <rFont val="Arial"/>
        <family val="2"/>
      </rPr>
      <t>cond0</t>
    </r>
    <r>
      <rPr>
        <sz val="10"/>
        <rFont val="Arial"/>
        <family val="0"/>
      </rPr>
      <t xml:space="preserve">  =</t>
    </r>
  </si>
  <si>
    <r>
      <t>Z</t>
    </r>
    <r>
      <rPr>
        <vertAlign val="subscript"/>
        <sz val="10"/>
        <color indexed="8"/>
        <rFont val="Arial"/>
        <family val="2"/>
      </rPr>
      <t>MEN</t>
    </r>
    <r>
      <rPr>
        <sz val="10"/>
        <color indexed="8"/>
        <rFont val="Arial"/>
        <family val="0"/>
      </rPr>
      <t xml:space="preserve"> =</t>
    </r>
  </si>
  <si>
    <r>
      <t>Z</t>
    </r>
    <r>
      <rPr>
        <vertAlign val="subscript"/>
        <sz val="10"/>
        <rFont val="Arial"/>
        <family val="2"/>
      </rPr>
      <t>eq</t>
    </r>
    <r>
      <rPr>
        <sz val="10"/>
        <rFont val="Arial"/>
        <family val="0"/>
      </rPr>
      <t xml:space="preserve">  =</t>
    </r>
  </si>
  <si>
    <t>Sequence network impedances</t>
  </si>
  <si>
    <r>
      <t>Z</t>
    </r>
    <r>
      <rPr>
        <vertAlign val="subscript"/>
        <sz val="10"/>
        <rFont val="Arial"/>
        <family val="2"/>
      </rPr>
      <t>C1</t>
    </r>
    <r>
      <rPr>
        <sz val="10"/>
        <rFont val="Arial"/>
        <family val="0"/>
      </rPr>
      <t xml:space="preserve">  =    </t>
    </r>
  </si>
  <si>
    <r>
      <t>Z</t>
    </r>
    <r>
      <rPr>
        <vertAlign val="subscript"/>
        <sz val="10"/>
        <rFont val="Arial"/>
        <family val="2"/>
      </rPr>
      <t>C2</t>
    </r>
    <r>
      <rPr>
        <sz val="10"/>
        <rFont val="Arial"/>
        <family val="0"/>
      </rPr>
      <t xml:space="preserve">  =  </t>
    </r>
  </si>
  <si>
    <t>Zero sequence fault current</t>
  </si>
  <si>
    <t>Zero sequence fault current returning via the earth</t>
  </si>
  <si>
    <r>
      <t>I</t>
    </r>
    <r>
      <rPr>
        <vertAlign val="subscript"/>
        <sz val="10"/>
        <rFont val="Arial"/>
        <family val="2"/>
      </rPr>
      <t>g0</t>
    </r>
    <r>
      <rPr>
        <sz val="10"/>
        <rFont val="Arial"/>
        <family val="0"/>
      </rPr>
      <t xml:space="preserve">  =</t>
    </r>
  </si>
  <si>
    <r>
      <t>3.I</t>
    </r>
    <r>
      <rPr>
        <vertAlign val="subscript"/>
        <sz val="10"/>
        <rFont val="Arial"/>
        <family val="2"/>
      </rPr>
      <t>g0</t>
    </r>
  </si>
  <si>
    <r>
      <t>I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.Z</t>
    </r>
    <r>
      <rPr>
        <vertAlign val="subscript"/>
        <sz val="10"/>
        <rFont val="Arial"/>
        <family val="2"/>
      </rPr>
      <t>eq</t>
    </r>
  </si>
  <si>
    <t>HB 219 Worked Example 3.7.1</t>
  </si>
  <si>
    <t>Extensive Urban MEN System supplied by a Buried Cable.</t>
  </si>
  <si>
    <t>1 km underground HV feed to a pad mounted distribution transformer, common HV/LV earth, extensive MEN, LV neutral bonded to HV source substation via HV cable sheath.</t>
  </si>
  <si>
    <t>Extensive Urban MEN system supplied by a 11kV buried cable.  HV single phase-to-earth fault at the pad mounted distribution transformer.</t>
  </si>
  <si>
    <t>Impedance of typical urban extensive MEN system</t>
  </si>
  <si>
    <t>Each customer has one 1.8m deep copper clad 12mm diameter electrode.  4 customers are supplied from each pole, and the LV span length between poles is 50m.  The deep layer soil resistivity is assumed to be 100 Ω-m.  The LV neutral is a DOG conductor with a self impedance of 0.322 + 0.757j Ω/km.  The MEN system extends in both directions from the distribution transformer.</t>
  </si>
  <si>
    <r>
      <t>Z</t>
    </r>
    <r>
      <rPr>
        <vertAlign val="subscript"/>
        <sz val="10"/>
        <rFont val="Arial"/>
        <family val="2"/>
      </rPr>
      <t>S1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+ Z</t>
    </r>
    <r>
      <rPr>
        <vertAlign val="subscript"/>
        <sz val="10"/>
        <rFont val="Arial"/>
        <family val="2"/>
      </rPr>
      <t>C1</t>
    </r>
    <r>
      <rPr>
        <sz val="10"/>
        <rFont val="Arial"/>
        <family val="0"/>
      </rPr>
      <t>.C</t>
    </r>
  </si>
  <si>
    <r>
      <t>Z</t>
    </r>
    <r>
      <rPr>
        <vertAlign val="subscript"/>
        <sz val="10"/>
        <rFont val="Arial"/>
        <family val="2"/>
      </rPr>
      <t>S2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+ Z</t>
    </r>
    <r>
      <rPr>
        <vertAlign val="subscript"/>
        <sz val="10"/>
        <rFont val="Arial"/>
        <family val="2"/>
      </rPr>
      <t>C2</t>
    </r>
    <r>
      <rPr>
        <sz val="10"/>
        <rFont val="Arial"/>
        <family val="0"/>
      </rPr>
      <t>.C</t>
    </r>
  </si>
  <si>
    <r>
      <t>R</t>
    </r>
    <r>
      <rPr>
        <vertAlign val="subscript"/>
        <sz val="10"/>
        <rFont val="Arial"/>
        <family val="2"/>
      </rPr>
      <t>MATZS</t>
    </r>
    <r>
      <rPr>
        <sz val="10"/>
        <rFont val="Arial"/>
        <family val="0"/>
      </rPr>
      <t xml:space="preserve">  =</t>
    </r>
  </si>
  <si>
    <t>Calculated Values</t>
  </si>
  <si>
    <r>
      <t>4 x 1.8m earth rods (12mm dia.) at 1.8m spacing, connected by bare 16mm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 xml:space="preserve"> earth wire</t>
    </r>
  </si>
  <si>
    <t>V</t>
  </si>
  <si>
    <t>A</t>
  </si>
  <si>
    <t>MEN impedance of typical urban extensive MEN system (see HB219 Worked Example 4.1.1 for the derivation of this value).</t>
  </si>
  <si>
    <r>
      <t>Equivalent MEN plus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impedance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</si>
</sst>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0.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7">
    <font>
      <sz val="10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  <font>
      <sz val="7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2"/>
    </font>
    <font>
      <sz val="10"/>
      <color indexed="12"/>
      <name val="Arial"/>
      <family val="0"/>
    </font>
    <font>
      <vertAlign val="superscript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49" fontId="0" fillId="0" borderId="0" xfId="0" applyNumberFormat="1" applyAlignment="1">
      <alignment horizontal="left" vertical="center"/>
    </xf>
    <xf numFmtId="0" fontId="9" fillId="0" borderId="0" xfId="0" applyNumberFormat="1" applyFont="1" applyAlignment="1">
      <alignment horizontal="left"/>
    </xf>
    <xf numFmtId="0" fontId="4" fillId="0" borderId="0" xfId="0" applyFont="1" applyAlignment="1">
      <alignment horizontal="right" wrapText="1" indent="1"/>
    </xf>
    <xf numFmtId="0" fontId="5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0" fillId="0" borderId="0" xfId="0" applyAlignment="1">
      <alignment horizontal="right" vertical="center" wrapText="1" indent="1"/>
    </xf>
    <xf numFmtId="49" fontId="0" fillId="0" borderId="0" xfId="0" applyNumberFormat="1" applyAlignment="1">
      <alignment horizontal="right" vertical="center" indent="1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2" fontId="9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right" wrapText="1" indent="1"/>
    </xf>
    <xf numFmtId="0" fontId="0" fillId="0" borderId="0" xfId="0" applyFont="1" applyAlignment="1">
      <alignment horizontal="right" wrapText="1" indent="1"/>
    </xf>
    <xf numFmtId="0" fontId="0" fillId="0" borderId="0" xfId="0" applyFont="1" applyAlignment="1">
      <alignment horizontal="right" vertical="center" wrapText="1" indent="1"/>
    </xf>
    <xf numFmtId="0" fontId="11" fillId="0" borderId="0" xfId="0" applyFont="1" applyAlignment="1">
      <alignment horizontal="right" vertical="center" wrapText="1" indent="1"/>
    </xf>
    <xf numFmtId="0" fontId="11" fillId="0" borderId="0" xfId="0" applyFont="1" applyAlignment="1">
      <alignment horizontal="right" wrapText="1" indent="1"/>
    </xf>
    <xf numFmtId="0" fontId="0" fillId="0" borderId="0" xfId="0" applyFont="1" applyAlignment="1">
      <alignment horizontal="right" indent="1"/>
    </xf>
    <xf numFmtId="49" fontId="0" fillId="0" borderId="0" xfId="0" applyNumberFormat="1" applyAlignment="1">
      <alignment horizontal="right" vertical="center"/>
    </xf>
    <xf numFmtId="170" fontId="0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170" fontId="15" fillId="0" borderId="0" xfId="0" applyNumberFormat="1" applyFont="1" applyAlignment="1">
      <alignment horizontal="left"/>
    </xf>
    <xf numFmtId="173" fontId="15" fillId="0" borderId="0" xfId="0" applyNumberFormat="1" applyFont="1" applyAlignment="1">
      <alignment horizontal="left"/>
    </xf>
    <xf numFmtId="0" fontId="0" fillId="0" borderId="1" xfId="0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9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49</xdr:row>
      <xdr:rowOff>38100</xdr:rowOff>
    </xdr:from>
    <xdr:to>
      <xdr:col>5</xdr:col>
      <xdr:colOff>590550</xdr:colOff>
      <xdr:row>49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2734925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6</xdr:row>
      <xdr:rowOff>66675</xdr:rowOff>
    </xdr:from>
    <xdr:to>
      <xdr:col>6</xdr:col>
      <xdr:colOff>609600</xdr:colOff>
      <xdr:row>6</xdr:row>
      <xdr:rowOff>2352675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390650"/>
          <a:ext cx="52101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77</xdr:row>
      <xdr:rowOff>38100</xdr:rowOff>
    </xdr:from>
    <xdr:to>
      <xdr:col>5</xdr:col>
      <xdr:colOff>304800</xdr:colOff>
      <xdr:row>77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5268575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114300</xdr:rowOff>
    </xdr:from>
    <xdr:to>
      <xdr:col>6</xdr:col>
      <xdr:colOff>276225</xdr:colOff>
      <xdr:row>24</xdr:row>
      <xdr:rowOff>123825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23875"/>
          <a:ext cx="574357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36">
      <selection activeCell="A47" sqref="A47"/>
    </sheetView>
  </sheetViews>
  <sheetFormatPr defaultColWidth="9.140625" defaultRowHeight="12.75"/>
  <cols>
    <col min="1" max="1" width="35.7109375" style="1" customWidth="1"/>
    <col min="2" max="2" width="6.140625" style="1" customWidth="1"/>
    <col min="3" max="3" width="8.140625" style="0" customWidth="1"/>
    <col min="4" max="4" width="6.57421875" style="2" customWidth="1"/>
    <col min="5" max="5" width="7.00390625" style="3" customWidth="1"/>
    <col min="7" max="7" width="15.00390625" style="0" customWidth="1"/>
  </cols>
  <sheetData>
    <row r="1" spans="1:5" s="6" customFormat="1" ht="15.75">
      <c r="A1" s="7" t="s">
        <v>87</v>
      </c>
      <c r="B1" s="7"/>
      <c r="D1" s="2"/>
      <c r="E1" s="3"/>
    </row>
    <row r="2" spans="1:5" s="6" customFormat="1" ht="15.75">
      <c r="A2" s="7"/>
      <c r="B2" s="7"/>
      <c r="D2" s="2"/>
      <c r="E2" s="3"/>
    </row>
    <row r="3" ht="15.75">
      <c r="A3" s="4" t="s">
        <v>86</v>
      </c>
    </row>
    <row r="4" ht="15.75">
      <c r="A4" s="4"/>
    </row>
    <row r="5" spans="1:7" ht="25.5" customHeight="1">
      <c r="A5" s="63" t="s">
        <v>88</v>
      </c>
      <c r="B5" s="63"/>
      <c r="C5" s="63"/>
      <c r="D5" s="63"/>
      <c r="E5" s="63"/>
      <c r="F5" s="63"/>
      <c r="G5" s="63"/>
    </row>
    <row r="6" ht="15.75" customHeight="1" thickBot="1">
      <c r="A6" s="4"/>
    </row>
    <row r="7" spans="1:7" ht="197.25" customHeight="1" thickBot="1">
      <c r="A7" s="64"/>
      <c r="B7" s="65"/>
      <c r="C7" s="65"/>
      <c r="D7" s="65"/>
      <c r="E7" s="65"/>
      <c r="F7" s="65"/>
      <c r="G7" s="66"/>
    </row>
    <row r="8" ht="12.75" customHeight="1">
      <c r="A8" s="4"/>
    </row>
    <row r="9" spans="1:7" ht="29.25" customHeight="1">
      <c r="A9" s="67" t="s">
        <v>89</v>
      </c>
      <c r="B9" s="68"/>
      <c r="C9" s="68"/>
      <c r="D9" s="68"/>
      <c r="E9" s="68"/>
      <c r="F9" s="68"/>
      <c r="G9" s="68"/>
    </row>
    <row r="10" spans="1:7" ht="12.75" customHeight="1">
      <c r="A10" s="13"/>
      <c r="B10" s="13"/>
      <c r="C10" s="13"/>
      <c r="D10" s="13"/>
      <c r="E10" s="13"/>
      <c r="F10" s="13"/>
      <c r="G10" s="13"/>
    </row>
    <row r="12" spans="1:2" ht="15.75">
      <c r="A12" s="4" t="s">
        <v>0</v>
      </c>
      <c r="B12" s="4"/>
    </row>
    <row r="13" ht="12.75">
      <c r="D13" s="5"/>
    </row>
    <row r="14" spans="1:4" ht="12.75">
      <c r="A14" s="1" t="s">
        <v>11</v>
      </c>
      <c r="C14" s="54">
        <v>6350</v>
      </c>
      <c r="D14" s="5" t="s">
        <v>4</v>
      </c>
    </row>
    <row r="15" ht="12.75">
      <c r="D15" s="5"/>
    </row>
    <row r="16" spans="1:4" ht="12.75">
      <c r="A16" s="1" t="s">
        <v>12</v>
      </c>
      <c r="C16" s="54">
        <v>200</v>
      </c>
      <c r="D16" s="5" t="s">
        <v>5</v>
      </c>
    </row>
    <row r="17" ht="12.75">
      <c r="D17" s="5"/>
    </row>
    <row r="18" ht="12.75">
      <c r="D18" s="5"/>
    </row>
    <row r="19" spans="1:4" ht="15.75">
      <c r="A19" s="4" t="s">
        <v>62</v>
      </c>
      <c r="B19" s="4"/>
      <c r="D19" s="5"/>
    </row>
    <row r="20" ht="12.75">
      <c r="D20" s="5"/>
    </row>
    <row r="21" spans="1:7" ht="12.75">
      <c r="A21" s="1" t="s">
        <v>61</v>
      </c>
      <c r="C21" s="70" t="s">
        <v>68</v>
      </c>
      <c r="D21" s="71"/>
      <c r="E21" s="71"/>
      <c r="F21" s="71"/>
      <c r="G21" s="71"/>
    </row>
    <row r="22" ht="12.75">
      <c r="D22" s="5"/>
    </row>
    <row r="23" spans="1:4" ht="12.75">
      <c r="A23" s="1" t="s">
        <v>1</v>
      </c>
      <c r="C23" s="55">
        <v>1</v>
      </c>
      <c r="D23" s="5" t="s">
        <v>6</v>
      </c>
    </row>
    <row r="25" spans="1:6" ht="12.75">
      <c r="A25" s="1" t="s">
        <v>63</v>
      </c>
      <c r="C25" s="54">
        <v>0.2078</v>
      </c>
      <c r="D25" s="2" t="s">
        <v>2</v>
      </c>
      <c r="E25" s="56">
        <v>0.0773</v>
      </c>
      <c r="F25" t="s">
        <v>64</v>
      </c>
    </row>
    <row r="27" spans="1:6" ht="28.5">
      <c r="A27" s="1" t="s">
        <v>67</v>
      </c>
      <c r="C27" s="54">
        <v>0.2062</v>
      </c>
      <c r="D27" s="2" t="s">
        <v>2</v>
      </c>
      <c r="E27" s="56">
        <v>0.1142</v>
      </c>
      <c r="F27" t="s">
        <v>64</v>
      </c>
    </row>
    <row r="29" spans="1:4" ht="15.75">
      <c r="A29" s="1" t="s">
        <v>65</v>
      </c>
      <c r="C29" s="54">
        <v>2.6612</v>
      </c>
      <c r="D29" t="s">
        <v>64</v>
      </c>
    </row>
    <row r="31" spans="1:6" ht="28.5">
      <c r="A31" s="1" t="s">
        <v>66</v>
      </c>
      <c r="C31" s="57">
        <v>0.148</v>
      </c>
      <c r="D31" s="2" t="s">
        <v>2</v>
      </c>
      <c r="E31" s="56">
        <v>2.0779</v>
      </c>
      <c r="F31" t="s">
        <v>64</v>
      </c>
    </row>
    <row r="34" spans="1:2" ht="18" customHeight="1">
      <c r="A34" s="4" t="s">
        <v>50</v>
      </c>
      <c r="B34" s="4"/>
    </row>
    <row r="36" spans="1:5" ht="15.75">
      <c r="A36" s="1" t="s">
        <v>13</v>
      </c>
      <c r="C36" s="20" t="s">
        <v>37</v>
      </c>
      <c r="D36" s="54">
        <v>0</v>
      </c>
      <c r="E36" s="17" t="s">
        <v>7</v>
      </c>
    </row>
    <row r="37" spans="4:5" ht="12.75">
      <c r="D37"/>
      <c r="E37" s="17"/>
    </row>
    <row r="38" spans="1:5" ht="15.75">
      <c r="A38" s="1" t="s">
        <v>8</v>
      </c>
      <c r="C38" s="20" t="s">
        <v>38</v>
      </c>
      <c r="D38" s="54">
        <v>0.01</v>
      </c>
      <c r="E38" s="17" t="s">
        <v>7</v>
      </c>
    </row>
    <row r="39" spans="4:5" ht="12.75">
      <c r="D39"/>
      <c r="E39"/>
    </row>
    <row r="40" spans="1:5" ht="12.75">
      <c r="A40" s="1" t="s">
        <v>10</v>
      </c>
      <c r="C40" s="21" t="s">
        <v>39</v>
      </c>
      <c r="D40" s="54">
        <v>10</v>
      </c>
      <c r="E40" t="s">
        <v>9</v>
      </c>
    </row>
    <row r="41" spans="3:5" ht="12.75">
      <c r="C41" s="21"/>
      <c r="D41"/>
      <c r="E41"/>
    </row>
    <row r="42" spans="1:7" ht="12.75" customHeight="1">
      <c r="A42" s="74" t="s">
        <v>90</v>
      </c>
      <c r="B42" s="74"/>
      <c r="C42" s="74"/>
      <c r="D42" s="74"/>
      <c r="E42" s="74"/>
      <c r="F42" s="74"/>
      <c r="G42" s="74"/>
    </row>
    <row r="43" spans="3:5" ht="12.75">
      <c r="C43" s="21"/>
      <c r="D43"/>
      <c r="E43"/>
    </row>
    <row r="44" spans="1:7" ht="51.75" customHeight="1">
      <c r="A44" s="72" t="s">
        <v>91</v>
      </c>
      <c r="B44" s="72"/>
      <c r="C44" s="72"/>
      <c r="D44" s="72"/>
      <c r="E44" s="72"/>
      <c r="F44" s="72"/>
      <c r="G44" s="72"/>
    </row>
    <row r="45" spans="3:5" ht="12.75">
      <c r="C45" s="21"/>
      <c r="D45"/>
      <c r="E45"/>
    </row>
    <row r="46" spans="1:7" ht="55.5" customHeight="1">
      <c r="A46" s="1" t="s">
        <v>99</v>
      </c>
      <c r="C46" s="50" t="s">
        <v>76</v>
      </c>
      <c r="D46" s="54">
        <v>0.103</v>
      </c>
      <c r="E46" s="51" t="s">
        <v>69</v>
      </c>
      <c r="F46" s="56">
        <v>0.076</v>
      </c>
      <c r="G46" s="52" t="s">
        <v>45</v>
      </c>
    </row>
    <row r="47" ht="12.75">
      <c r="D47"/>
    </row>
    <row r="48" spans="1:7" ht="25.5" customHeight="1">
      <c r="A48" s="1" t="s">
        <v>18</v>
      </c>
      <c r="C48" s="71" t="s">
        <v>96</v>
      </c>
      <c r="D48" s="71"/>
      <c r="E48" s="71"/>
      <c r="F48" s="71"/>
      <c r="G48" s="71"/>
    </row>
    <row r="49" spans="3:7" ht="12.75">
      <c r="C49" s="1"/>
      <c r="D49" s="1"/>
      <c r="E49" s="1"/>
      <c r="F49" s="1"/>
      <c r="G49" s="1"/>
    </row>
    <row r="50" spans="3:7" ht="57" customHeight="1">
      <c r="C50" s="15"/>
      <c r="D50" s="15"/>
      <c r="E50" s="15"/>
      <c r="F50" s="15"/>
      <c r="G50" s="15"/>
    </row>
    <row r="52" spans="1:5" ht="27">
      <c r="A52" s="1" t="s">
        <v>21</v>
      </c>
      <c r="C52" s="19" t="s">
        <v>33</v>
      </c>
      <c r="D52" s="57">
        <v>0.1346</v>
      </c>
      <c r="E52" s="5" t="s">
        <v>3</v>
      </c>
    </row>
    <row r="53" ht="12.75">
      <c r="D53" s="5"/>
    </row>
    <row r="54" ht="12.75">
      <c r="D54" s="5"/>
    </row>
    <row r="55" spans="1:4" ht="15.75">
      <c r="A55" s="4" t="s">
        <v>24</v>
      </c>
      <c r="D55" s="5"/>
    </row>
    <row r="56" spans="1:7" ht="12.75">
      <c r="A56" s="69" t="s">
        <v>22</v>
      </c>
      <c r="B56" s="69"/>
      <c r="C56" s="69"/>
      <c r="D56" s="69"/>
      <c r="E56" s="69"/>
      <c r="F56" s="69"/>
      <c r="G56" s="69"/>
    </row>
    <row r="57" spans="1:7" ht="25.5" customHeight="1">
      <c r="A57" s="69" t="s">
        <v>23</v>
      </c>
      <c r="B57" s="69"/>
      <c r="C57" s="69"/>
      <c r="D57" s="69"/>
      <c r="E57" s="69"/>
      <c r="F57" s="69"/>
      <c r="G57" s="69"/>
    </row>
    <row r="58" spans="1:7" ht="12.75">
      <c r="A58" s="12"/>
      <c r="B58" s="12"/>
      <c r="C58" s="12"/>
      <c r="D58" s="12"/>
      <c r="E58" s="12"/>
      <c r="F58" s="12"/>
      <c r="G58" s="12"/>
    </row>
    <row r="59" ht="12.75">
      <c r="D59" s="5"/>
    </row>
    <row r="60" spans="1:4" ht="15.75">
      <c r="A60" s="4" t="s">
        <v>95</v>
      </c>
      <c r="B60" s="4"/>
      <c r="D60" s="5"/>
    </row>
    <row r="61" spans="1:4" ht="15.75">
      <c r="A61" s="4"/>
      <c r="B61" s="4"/>
      <c r="D61" s="5"/>
    </row>
    <row r="62" spans="1:7" ht="12.75">
      <c r="A62" s="63" t="s">
        <v>19</v>
      </c>
      <c r="B62" s="73"/>
      <c r="C62" s="73"/>
      <c r="D62" s="73"/>
      <c r="E62" s="73"/>
      <c r="F62" s="11">
        <f>Calculations!C86</f>
        <v>1.182428997710961</v>
      </c>
      <c r="G62" s="5" t="s">
        <v>20</v>
      </c>
    </row>
    <row r="63" ht="12.75">
      <c r="D63" s="5"/>
    </row>
    <row r="64" spans="1:7" ht="12.75">
      <c r="A64" s="1" t="s">
        <v>17</v>
      </c>
      <c r="F64" s="9">
        <f>Calculations!C123</f>
        <v>3599.852221188303</v>
      </c>
      <c r="G64" s="5" t="s">
        <v>15</v>
      </c>
    </row>
    <row r="65" ht="12.75">
      <c r="D65" s="5"/>
    </row>
    <row r="66" spans="1:7" ht="12.75">
      <c r="A66" s="69" t="s">
        <v>16</v>
      </c>
      <c r="B66" s="73"/>
      <c r="C66" s="73"/>
      <c r="D66" s="73"/>
      <c r="E66" s="73"/>
      <c r="F66" s="9">
        <f>Calculations!C130</f>
        <v>427.4526544828264</v>
      </c>
      <c r="G66" s="5" t="s">
        <v>4</v>
      </c>
    </row>
  </sheetData>
  <mergeCells count="11">
    <mergeCell ref="A62:E62"/>
    <mergeCell ref="A42:G42"/>
    <mergeCell ref="A66:E66"/>
    <mergeCell ref="A5:G5"/>
    <mergeCell ref="A7:G7"/>
    <mergeCell ref="A9:G9"/>
    <mergeCell ref="A57:G57"/>
    <mergeCell ref="A56:G56"/>
    <mergeCell ref="C21:G21"/>
    <mergeCell ref="A44:G44"/>
    <mergeCell ref="C48:G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74">
      <selection activeCell="A85" sqref="A85"/>
    </sheetView>
  </sheetViews>
  <sheetFormatPr defaultColWidth="9.140625" defaultRowHeight="12.75"/>
  <cols>
    <col min="1" max="1" width="35.7109375" style="1" customWidth="1"/>
    <col min="2" max="2" width="10.28125" style="40" customWidth="1"/>
    <col min="3" max="3" width="9.57421875" style="0" customWidth="1"/>
    <col min="4" max="4" width="7.421875" style="2" customWidth="1"/>
    <col min="5" max="5" width="10.421875" style="3" customWidth="1"/>
    <col min="7" max="7" width="7.00390625" style="0" customWidth="1"/>
    <col min="8" max="8" width="0.5625" style="0" customWidth="1"/>
    <col min="9" max="9" width="5.8515625" style="0" customWidth="1"/>
  </cols>
  <sheetData>
    <row r="1" ht="15.75">
      <c r="A1" s="38" t="s">
        <v>14</v>
      </c>
    </row>
    <row r="2" ht="16.5" thickBot="1">
      <c r="A2" s="4"/>
    </row>
    <row r="3" spans="1:7" ht="12.75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/>
      <c r="B4" s="82"/>
      <c r="C4" s="82"/>
      <c r="D4" s="82"/>
      <c r="E4" s="82"/>
      <c r="F4" s="82"/>
      <c r="G4" s="83"/>
    </row>
    <row r="5" spans="1:7" ht="12.75" customHeight="1">
      <c r="A5" s="81"/>
      <c r="B5" s="82"/>
      <c r="C5" s="82"/>
      <c r="D5" s="82"/>
      <c r="E5" s="82"/>
      <c r="F5" s="82"/>
      <c r="G5" s="83"/>
    </row>
    <row r="6" spans="1:7" ht="12.75" customHeight="1">
      <c r="A6" s="81"/>
      <c r="B6" s="82"/>
      <c r="C6" s="82"/>
      <c r="D6" s="82"/>
      <c r="E6" s="82"/>
      <c r="F6" s="82"/>
      <c r="G6" s="83"/>
    </row>
    <row r="7" spans="1:7" ht="12.75" customHeight="1">
      <c r="A7" s="81"/>
      <c r="B7" s="82"/>
      <c r="C7" s="82"/>
      <c r="D7" s="82"/>
      <c r="E7" s="82"/>
      <c r="F7" s="82"/>
      <c r="G7" s="83"/>
    </row>
    <row r="8" spans="1:7" ht="12.75" customHeight="1">
      <c r="A8" s="81"/>
      <c r="B8" s="82"/>
      <c r="C8" s="82"/>
      <c r="D8" s="82"/>
      <c r="E8" s="82"/>
      <c r="F8" s="82"/>
      <c r="G8" s="83"/>
    </row>
    <row r="9" spans="1:7" ht="12.75" customHeight="1">
      <c r="A9" s="81"/>
      <c r="B9" s="82"/>
      <c r="C9" s="82"/>
      <c r="D9" s="82"/>
      <c r="E9" s="82"/>
      <c r="F9" s="82"/>
      <c r="G9" s="83"/>
    </row>
    <row r="10" spans="1:7" ht="12.75" customHeight="1">
      <c r="A10" s="81"/>
      <c r="B10" s="82"/>
      <c r="C10" s="82"/>
      <c r="D10" s="82"/>
      <c r="E10" s="82"/>
      <c r="F10" s="82"/>
      <c r="G10" s="83"/>
    </row>
    <row r="11" spans="1:7" ht="12.75" customHeight="1">
      <c r="A11" s="81"/>
      <c r="B11" s="82"/>
      <c r="C11" s="82"/>
      <c r="D11" s="82"/>
      <c r="E11" s="82"/>
      <c r="F11" s="82"/>
      <c r="G11" s="83"/>
    </row>
    <row r="12" spans="1:7" ht="12.75" customHeight="1">
      <c r="A12" s="81"/>
      <c r="B12" s="82"/>
      <c r="C12" s="82"/>
      <c r="D12" s="82"/>
      <c r="E12" s="82"/>
      <c r="F12" s="82"/>
      <c r="G12" s="83"/>
    </row>
    <row r="13" spans="1:7" ht="12.75" customHeight="1">
      <c r="A13" s="81"/>
      <c r="B13" s="82"/>
      <c r="C13" s="82"/>
      <c r="D13" s="82"/>
      <c r="E13" s="82"/>
      <c r="F13" s="82"/>
      <c r="G13" s="83"/>
    </row>
    <row r="14" spans="1:7" ht="12.75" customHeight="1">
      <c r="A14" s="81"/>
      <c r="B14" s="82"/>
      <c r="C14" s="82"/>
      <c r="D14" s="82"/>
      <c r="E14" s="82"/>
      <c r="F14" s="82"/>
      <c r="G14" s="83"/>
    </row>
    <row r="15" spans="1:7" ht="12.75" customHeight="1">
      <c r="A15" s="81"/>
      <c r="B15" s="82"/>
      <c r="C15" s="82"/>
      <c r="D15" s="82"/>
      <c r="E15" s="82"/>
      <c r="F15" s="82"/>
      <c r="G15" s="83"/>
    </row>
    <row r="16" spans="1:7" ht="12.75" customHeight="1">
      <c r="A16" s="81"/>
      <c r="B16" s="82"/>
      <c r="C16" s="82"/>
      <c r="D16" s="82"/>
      <c r="E16" s="82"/>
      <c r="F16" s="82"/>
      <c r="G16" s="83"/>
    </row>
    <row r="17" spans="1:7" ht="12.75" customHeight="1">
      <c r="A17" s="81"/>
      <c r="B17" s="82"/>
      <c r="C17" s="82"/>
      <c r="D17" s="82"/>
      <c r="E17" s="82"/>
      <c r="F17" s="82"/>
      <c r="G17" s="83"/>
    </row>
    <row r="18" spans="1:7" ht="12.75" customHeight="1">
      <c r="A18" s="81"/>
      <c r="B18" s="82"/>
      <c r="C18" s="82"/>
      <c r="D18" s="82"/>
      <c r="E18" s="82"/>
      <c r="F18" s="82"/>
      <c r="G18" s="83"/>
    </row>
    <row r="19" spans="1:7" ht="12.75" customHeight="1">
      <c r="A19" s="81"/>
      <c r="B19" s="82"/>
      <c r="C19" s="82"/>
      <c r="D19" s="82"/>
      <c r="E19" s="82"/>
      <c r="F19" s="82"/>
      <c r="G19" s="83"/>
    </row>
    <row r="20" spans="1:7" ht="12.75" customHeight="1">
      <c r="A20" s="81"/>
      <c r="B20" s="82"/>
      <c r="C20" s="82"/>
      <c r="D20" s="82"/>
      <c r="E20" s="82"/>
      <c r="F20" s="82"/>
      <c r="G20" s="83"/>
    </row>
    <row r="21" spans="1:7" ht="12.75" customHeight="1">
      <c r="A21" s="81"/>
      <c r="B21" s="82"/>
      <c r="C21" s="82"/>
      <c r="D21" s="82"/>
      <c r="E21" s="82"/>
      <c r="F21" s="82"/>
      <c r="G21" s="83"/>
    </row>
    <row r="22" spans="1:7" ht="12.75" customHeight="1">
      <c r="A22" s="81"/>
      <c r="B22" s="82"/>
      <c r="C22" s="82"/>
      <c r="D22" s="82"/>
      <c r="E22" s="82"/>
      <c r="F22" s="82"/>
      <c r="G22" s="83"/>
    </row>
    <row r="23" spans="1:7" ht="12.75" customHeight="1">
      <c r="A23" s="81"/>
      <c r="B23" s="82"/>
      <c r="C23" s="82"/>
      <c r="D23" s="82"/>
      <c r="E23" s="82"/>
      <c r="F23" s="82"/>
      <c r="G23" s="83"/>
    </row>
    <row r="24" spans="1:7" ht="12.75" customHeight="1">
      <c r="A24" s="81"/>
      <c r="B24" s="82"/>
      <c r="C24" s="82"/>
      <c r="D24" s="82"/>
      <c r="E24" s="82"/>
      <c r="F24" s="82"/>
      <c r="G24" s="83"/>
    </row>
    <row r="25" spans="1:7" ht="33" customHeight="1" thickBot="1">
      <c r="A25" s="84"/>
      <c r="B25" s="85"/>
      <c r="C25" s="85"/>
      <c r="D25" s="85"/>
      <c r="E25" s="85"/>
      <c r="F25" s="85"/>
      <c r="G25" s="61"/>
    </row>
    <row r="26" spans="1:7" ht="12.75" customHeight="1">
      <c r="A26" s="13"/>
      <c r="B26" s="26"/>
      <c r="C26" s="13"/>
      <c r="D26" s="13"/>
      <c r="E26" s="13"/>
      <c r="F26" s="13"/>
      <c r="G26" s="13"/>
    </row>
    <row r="27" spans="1:7" ht="27.75" customHeight="1">
      <c r="A27" s="67" t="s">
        <v>70</v>
      </c>
      <c r="B27" s="77"/>
      <c r="C27" s="77"/>
      <c r="D27" s="77"/>
      <c r="E27" s="77"/>
      <c r="F27" s="77"/>
      <c r="G27" s="77"/>
    </row>
    <row r="28" spans="1:7" ht="12.75" customHeight="1">
      <c r="A28" s="23"/>
      <c r="B28" s="27"/>
      <c r="C28" s="23"/>
      <c r="D28" s="23"/>
      <c r="E28" s="23"/>
      <c r="F28" s="23"/>
      <c r="G28" s="23"/>
    </row>
    <row r="30" spans="1:2" ht="15.75">
      <c r="A30" s="4" t="s">
        <v>0</v>
      </c>
      <c r="B30" s="28"/>
    </row>
    <row r="31" ht="12.75">
      <c r="D31" s="5"/>
    </row>
    <row r="32" spans="1:4" ht="15.75">
      <c r="A32" s="1" t="s">
        <v>11</v>
      </c>
      <c r="B32" s="29" t="s">
        <v>41</v>
      </c>
      <c r="C32" s="58">
        <f>'Cover Sheet'!C14</f>
        <v>6350</v>
      </c>
      <c r="D32" s="5" t="s">
        <v>4</v>
      </c>
    </row>
    <row r="33" spans="2:4" ht="12.75">
      <c r="B33" s="29"/>
      <c r="C33" s="14"/>
      <c r="D33" s="5"/>
    </row>
    <row r="34" spans="1:4" ht="12.75">
      <c r="A34" s="1" t="s">
        <v>12</v>
      </c>
      <c r="B34" s="29" t="s">
        <v>35</v>
      </c>
      <c r="C34" s="58">
        <f>'Cover Sheet'!C16</f>
        <v>200</v>
      </c>
      <c r="D34" s="5" t="s">
        <v>5</v>
      </c>
    </row>
    <row r="35" ht="12.75">
      <c r="D35" s="5"/>
    </row>
    <row r="36" spans="1:4" ht="12.75">
      <c r="A36" s="16" t="s">
        <v>36</v>
      </c>
      <c r="D36" s="5"/>
    </row>
    <row r="37" ht="12.75">
      <c r="D37" s="5"/>
    </row>
    <row r="38" spans="1:8" ht="29.25" customHeight="1">
      <c r="A38" s="17" t="s">
        <v>25</v>
      </c>
      <c r="B38" s="30" t="s">
        <v>30</v>
      </c>
      <c r="D38" s="24" t="s">
        <v>44</v>
      </c>
      <c r="E38" s="39" t="str">
        <f>COMPLEX(0,H38,"j")</f>
        <v>0.6048375j</v>
      </c>
      <c r="F38" s="17" t="s">
        <v>45</v>
      </c>
      <c r="H38" s="18">
        <f>(3*(C32^2)/(10^6))/C34</f>
        <v>0.6048375</v>
      </c>
    </row>
    <row r="39" ht="12.75">
      <c r="D39" s="24"/>
    </row>
    <row r="40" spans="1:6" ht="15.75">
      <c r="A40" t="s">
        <v>26</v>
      </c>
      <c r="B40" s="19" t="s">
        <v>28</v>
      </c>
      <c r="C40" s="19" t="s">
        <v>59</v>
      </c>
      <c r="D40" s="24" t="s">
        <v>44</v>
      </c>
      <c r="E40" s="3" t="str">
        <f>E38</f>
        <v>0.6048375j</v>
      </c>
      <c r="F40" s="17" t="s">
        <v>45</v>
      </c>
    </row>
    <row r="41" spans="1:4" ht="12.75">
      <c r="A41"/>
      <c r="B41" s="19"/>
      <c r="C41" s="19"/>
      <c r="D41" s="46"/>
    </row>
    <row r="42" spans="1:6" ht="15.75">
      <c r="A42" t="s">
        <v>27</v>
      </c>
      <c r="B42" s="19" t="s">
        <v>29</v>
      </c>
      <c r="C42" s="19" t="s">
        <v>60</v>
      </c>
      <c r="D42" s="24" t="s">
        <v>44</v>
      </c>
      <c r="E42" s="3" t="str">
        <f>E38</f>
        <v>0.6048375j</v>
      </c>
      <c r="F42" s="17" t="s">
        <v>45</v>
      </c>
    </row>
    <row r="45" spans="1:4" ht="15.75">
      <c r="A45" s="4" t="s">
        <v>62</v>
      </c>
      <c r="B45" s="28"/>
      <c r="D45" s="5"/>
    </row>
    <row r="46" ht="12.75">
      <c r="D46" s="5"/>
    </row>
    <row r="47" spans="1:7" ht="12.75" customHeight="1">
      <c r="A47" s="1" t="s">
        <v>61</v>
      </c>
      <c r="C47" s="58" t="str">
        <f>'Cover Sheet'!C21:G21</f>
        <v>150 sqmm Al Belted PILCPS</v>
      </c>
      <c r="D47" s="49"/>
      <c r="E47" s="49"/>
      <c r="F47" s="49"/>
      <c r="G47" s="49"/>
    </row>
    <row r="48" ht="12.75">
      <c r="D48" s="5"/>
    </row>
    <row r="49" spans="1:4" ht="12.75">
      <c r="A49" s="1" t="s">
        <v>1</v>
      </c>
      <c r="B49" s="40" t="s">
        <v>71</v>
      </c>
      <c r="C49" s="59">
        <f>'Cover Sheet'!C23</f>
        <v>1</v>
      </c>
      <c r="D49" s="5" t="s">
        <v>6</v>
      </c>
    </row>
    <row r="51" spans="1:5" ht="15.75">
      <c r="A51" s="1" t="s">
        <v>63</v>
      </c>
      <c r="B51" s="19" t="s">
        <v>79</v>
      </c>
      <c r="C51" s="56" t="str">
        <f>COMPLEX('Cover Sheet'!C25,'Cover Sheet'!E25,"j")</f>
        <v>0.2078+7.73E-002j</v>
      </c>
      <c r="E51" t="s">
        <v>64</v>
      </c>
    </row>
    <row r="52" spans="2:5" ht="12.75">
      <c r="B52" s="19"/>
      <c r="C52" s="25"/>
      <c r="E52" s="17"/>
    </row>
    <row r="53" spans="1:6" ht="15.75">
      <c r="A53" s="1" t="s">
        <v>74</v>
      </c>
      <c r="B53" s="19" t="s">
        <v>80</v>
      </c>
      <c r="C53" s="19" t="s">
        <v>31</v>
      </c>
      <c r="D53" s="3" t="str">
        <f>C51</f>
        <v>0.2078+7.73E-002j</v>
      </c>
      <c r="F53" t="s">
        <v>64</v>
      </c>
    </row>
    <row r="55" spans="1:5" ht="28.5">
      <c r="A55" s="1" t="s">
        <v>67</v>
      </c>
      <c r="B55" s="40" t="s">
        <v>75</v>
      </c>
      <c r="C55" s="56" t="str">
        <f>COMPLEX('Cover Sheet'!C27,'Cover Sheet'!E27,"j")</f>
        <v>0.2062+0.1142j</v>
      </c>
      <c r="E55" t="s">
        <v>64</v>
      </c>
    </row>
    <row r="57" spans="1:5" ht="15" customHeight="1">
      <c r="A57" s="1" t="s">
        <v>65</v>
      </c>
      <c r="B57" s="40" t="s">
        <v>72</v>
      </c>
      <c r="C57" s="60">
        <f>'Cover Sheet'!C29</f>
        <v>2.6612</v>
      </c>
      <c r="E57" t="s">
        <v>64</v>
      </c>
    </row>
    <row r="58" spans="3:5" ht="12.75" customHeight="1">
      <c r="C58" s="37"/>
      <c r="E58" s="17"/>
    </row>
    <row r="59" spans="1:5" ht="29.25" customHeight="1">
      <c r="A59" s="1" t="s">
        <v>66</v>
      </c>
      <c r="B59" s="40" t="s">
        <v>73</v>
      </c>
      <c r="C59" s="56" t="str">
        <f>COMPLEX('Cover Sheet'!C31,'Cover Sheet'!E31,"j")</f>
        <v>0.148+2.0779j</v>
      </c>
      <c r="E59" s="17"/>
    </row>
    <row r="60" spans="3:5" ht="12.75" customHeight="1">
      <c r="C60" s="25"/>
      <c r="E60" s="17"/>
    </row>
    <row r="62" spans="1:2" ht="15.75">
      <c r="A62" s="4" t="s">
        <v>46</v>
      </c>
      <c r="B62" s="28"/>
    </row>
    <row r="64" spans="1:4" ht="15.75">
      <c r="A64" s="1" t="s">
        <v>13</v>
      </c>
      <c r="B64" s="20" t="s">
        <v>37</v>
      </c>
      <c r="C64" s="58">
        <f>'Cover Sheet'!D36</f>
        <v>0</v>
      </c>
      <c r="D64" s="17" t="s">
        <v>45</v>
      </c>
    </row>
    <row r="65" spans="2:4" ht="12.75">
      <c r="B65"/>
      <c r="C65" s="14"/>
      <c r="D65" s="17"/>
    </row>
    <row r="66" spans="1:4" ht="15.75">
      <c r="A66" s="1" t="s">
        <v>8</v>
      </c>
      <c r="B66" s="20" t="s">
        <v>94</v>
      </c>
      <c r="C66" s="58">
        <f>'Cover Sheet'!D38</f>
        <v>0.01</v>
      </c>
      <c r="D66" s="17" t="s">
        <v>45</v>
      </c>
    </row>
    <row r="67" spans="2:4" ht="12.75">
      <c r="B67"/>
      <c r="C67" s="14"/>
      <c r="D67"/>
    </row>
    <row r="68" spans="1:4" ht="12.75">
      <c r="A68" s="1" t="s">
        <v>10</v>
      </c>
      <c r="B68" s="21" t="s">
        <v>39</v>
      </c>
      <c r="C68" s="58">
        <f>'Cover Sheet'!D40</f>
        <v>10</v>
      </c>
      <c r="D68" s="17" t="s">
        <v>47</v>
      </c>
    </row>
    <row r="69" spans="3:5" ht="12.75">
      <c r="C69" s="21"/>
      <c r="D69" s="48"/>
      <c r="E69" s="17"/>
    </row>
    <row r="70" spans="1:7" ht="12.75" customHeight="1">
      <c r="A70" s="74" t="s">
        <v>90</v>
      </c>
      <c r="B70" s="62"/>
      <c r="C70" s="62"/>
      <c r="D70" s="62"/>
      <c r="E70" s="62"/>
      <c r="F70" s="62"/>
      <c r="G70" s="62"/>
    </row>
    <row r="71" spans="2:5" ht="12.75">
      <c r="B71" s="1"/>
      <c r="C71" s="21"/>
      <c r="D71"/>
      <c r="E71"/>
    </row>
    <row r="72" spans="1:7" ht="51" customHeight="1">
      <c r="A72" s="72" t="str">
        <f>'Cover Sheet'!A44:G44</f>
        <v>Each customer has one 1.8m deep copper clad 12mm diameter electrode.  4 customers are supplied from each pole, and the LV span length between poles is 50m.  The deep layer soil resistivity is assumed to be 100 Ω-m.  The LV neutral is a DOG conductor with a self impedance of 0.322 + 0.757j Ω/km.  The MEN system extends in both directions from the distribution transformer.</v>
      </c>
      <c r="B72" s="71"/>
      <c r="C72" s="71"/>
      <c r="D72" s="71"/>
      <c r="E72" s="71"/>
      <c r="F72" s="71"/>
      <c r="G72" s="71"/>
    </row>
    <row r="73" spans="2:5" ht="12.75">
      <c r="B73" s="1"/>
      <c r="C73" s="21"/>
      <c r="D73"/>
      <c r="E73"/>
    </row>
    <row r="74" spans="1:5" ht="56.25" customHeight="1">
      <c r="A74" s="1" t="s">
        <v>99</v>
      </c>
      <c r="B74" s="50" t="s">
        <v>76</v>
      </c>
      <c r="C74" s="56" t="str">
        <f>COMPLEX('Cover Sheet'!D46,'Cover Sheet'!F46,"j")</f>
        <v>0.103+7.6E-002j</v>
      </c>
      <c r="D74" s="51"/>
      <c r="E74" s="52" t="s">
        <v>45</v>
      </c>
    </row>
    <row r="75" ht="12.75">
      <c r="D75"/>
    </row>
    <row r="76" spans="1:7" ht="25.5" customHeight="1">
      <c r="A76" s="10" t="s">
        <v>18</v>
      </c>
      <c r="C76" s="71" t="str">
        <f>'Cover Sheet'!C48</f>
        <v>4 x 1.8m earth rods (12mm dia.) at 1.8m spacing, connected by bare 16mm2 earth wire</v>
      </c>
      <c r="D76" s="71"/>
      <c r="E76" s="71"/>
      <c r="F76" s="71"/>
      <c r="G76" s="71"/>
    </row>
    <row r="77" spans="3:7" ht="12.75">
      <c r="C77" s="1"/>
      <c r="D77" s="1"/>
      <c r="E77" s="1"/>
      <c r="F77" s="1"/>
      <c r="G77" s="1"/>
    </row>
    <row r="78" spans="3:7" ht="57" customHeight="1">
      <c r="C78" s="15"/>
      <c r="D78" s="15"/>
      <c r="E78" s="15"/>
      <c r="F78" s="15"/>
      <c r="G78" s="15"/>
    </row>
    <row r="80" spans="1:4" ht="28.5" customHeight="1">
      <c r="A80" s="1" t="s">
        <v>32</v>
      </c>
      <c r="B80" s="19" t="s">
        <v>33</v>
      </c>
      <c r="C80" s="60">
        <f>'Cover Sheet'!D52</f>
        <v>0.1346</v>
      </c>
      <c r="D80" s="5" t="s">
        <v>3</v>
      </c>
    </row>
    <row r="81" spans="2:4" ht="12.75">
      <c r="B81" s="20"/>
      <c r="D81" s="3"/>
    </row>
    <row r="82" spans="2:4" ht="12.75">
      <c r="B82" s="20" t="s">
        <v>40</v>
      </c>
      <c r="C82" s="14">
        <f>C80*C68</f>
        <v>1.346</v>
      </c>
      <c r="D82" s="3" t="s">
        <v>45</v>
      </c>
    </row>
    <row r="83" spans="2:4" ht="13.5" customHeight="1">
      <c r="B83" s="20"/>
      <c r="D83" s="3"/>
    </row>
    <row r="84" spans="1:4" ht="27" customHeight="1">
      <c r="A84" s="1" t="s">
        <v>48</v>
      </c>
      <c r="B84" s="45" t="s">
        <v>57</v>
      </c>
      <c r="D84" s="3"/>
    </row>
    <row r="85" spans="2:4" ht="18" customHeight="1">
      <c r="B85" s="20"/>
      <c r="D85" s="3"/>
    </row>
    <row r="86" spans="2:4" ht="12.75">
      <c r="B86" s="20" t="s">
        <v>40</v>
      </c>
      <c r="C86" s="14">
        <f>C68/(2*PI()*C82)</f>
        <v>1.182428997710961</v>
      </c>
      <c r="D86" s="3" t="s">
        <v>49</v>
      </c>
    </row>
    <row r="87" spans="2:4" ht="12.75">
      <c r="B87" s="20"/>
      <c r="C87" s="31"/>
      <c r="D87" s="3"/>
    </row>
    <row r="88" spans="1:4" ht="26.25" customHeight="1">
      <c r="A88" s="1" t="s">
        <v>100</v>
      </c>
      <c r="B88" s="45" t="s">
        <v>77</v>
      </c>
      <c r="D88" s="3"/>
    </row>
    <row r="89" spans="2:4" ht="12.75">
      <c r="B89" s="20"/>
      <c r="C89" s="31"/>
      <c r="D89" s="3"/>
    </row>
    <row r="90" spans="2:4" ht="12.75">
      <c r="B90" s="20"/>
      <c r="C90" s="31"/>
      <c r="D90" s="3"/>
    </row>
    <row r="91" spans="2:7" ht="12.75">
      <c r="B91" s="20" t="s">
        <v>40</v>
      </c>
      <c r="C91" t="str">
        <f>IMDIV(1,IMSUM(IMDIV(1,C74),1/C82))</f>
        <v>9.91085957526847E-002+6.53994111268433E-002j</v>
      </c>
      <c r="D91" s="3"/>
      <c r="F91" s="3"/>
      <c r="G91" s="3"/>
    </row>
    <row r="92" spans="3:4" ht="12.75">
      <c r="C92" s="22"/>
      <c r="D92" s="32"/>
    </row>
    <row r="93" spans="1:4" ht="15.75">
      <c r="A93" s="4"/>
      <c r="B93" s="28"/>
      <c r="D93" s="5"/>
    </row>
    <row r="94" spans="1:7" ht="15.75">
      <c r="A94" s="75" t="s">
        <v>34</v>
      </c>
      <c r="B94" s="76"/>
      <c r="C94" s="76"/>
      <c r="D94" s="76"/>
      <c r="E94" s="76"/>
      <c r="F94" s="11"/>
      <c r="G94" s="5"/>
    </row>
    <row r="95" spans="1:4" ht="13.5" customHeight="1">
      <c r="A95" s="10"/>
      <c r="B95" s="28"/>
      <c r="C95" s="11"/>
      <c r="D95" s="5"/>
    </row>
    <row r="96" spans="1:4" ht="15.75" customHeight="1">
      <c r="A96" s="10" t="s">
        <v>78</v>
      </c>
      <c r="B96" s="41" t="s">
        <v>51</v>
      </c>
      <c r="C96" s="11" t="s">
        <v>92</v>
      </c>
      <c r="D96" s="5"/>
    </row>
    <row r="97" spans="1:4" ht="13.5" customHeight="1">
      <c r="A97" s="10"/>
      <c r="B97" s="41"/>
      <c r="C97" s="33"/>
      <c r="D97" s="5"/>
    </row>
    <row r="98" spans="1:5" ht="13.5" customHeight="1">
      <c r="A98" s="10"/>
      <c r="B98" s="42" t="s">
        <v>40</v>
      </c>
      <c r="C98" s="35" t="str">
        <f>IMSUM(E38,IMPRODUCT(C51,C49))</f>
        <v>0.2078+0.6821375j</v>
      </c>
      <c r="D98" s="5"/>
      <c r="E98" s="3" t="s">
        <v>45</v>
      </c>
    </row>
    <row r="99" spans="1:4" ht="13.5" customHeight="1">
      <c r="A99" s="10"/>
      <c r="B99" s="42"/>
      <c r="C99" s="34"/>
      <c r="D99" s="5"/>
    </row>
    <row r="100" spans="1:4" ht="13.5" customHeight="1">
      <c r="A100" s="10"/>
      <c r="B100" s="41" t="s">
        <v>52</v>
      </c>
      <c r="C100" s="11" t="s">
        <v>93</v>
      </c>
      <c r="D100" s="5"/>
    </row>
    <row r="101" spans="1:4" ht="13.5" customHeight="1">
      <c r="A101" s="10"/>
      <c r="B101" s="41"/>
      <c r="C101" s="33"/>
      <c r="D101" s="5"/>
    </row>
    <row r="102" spans="1:5" ht="13.5" customHeight="1">
      <c r="A102" s="10"/>
      <c r="B102" s="42" t="s">
        <v>40</v>
      </c>
      <c r="C102" s="35" t="str">
        <f>IMSUM(E40,IMPRODUCT(D53,C49))</f>
        <v>0.2078+0.6821375j</v>
      </c>
      <c r="D102" s="5"/>
      <c r="E102" s="3" t="s">
        <v>45</v>
      </c>
    </row>
    <row r="103" spans="1:4" ht="13.5" customHeight="1">
      <c r="A103" s="10"/>
      <c r="B103" s="42"/>
      <c r="C103" s="34"/>
      <c r="D103" s="5"/>
    </row>
    <row r="104" spans="1:9" ht="39.75" customHeight="1">
      <c r="A104" s="10"/>
      <c r="B104" s="42" t="s">
        <v>53</v>
      </c>
      <c r="C104" s="35"/>
      <c r="D104" s="5"/>
      <c r="H104" s="1" t="str">
        <f>IMDIV(1,IMSUM(IMDIV(1,H105),IMDIV(1,H106)))</f>
        <v>1.18126388635021+1.07300890534338j</v>
      </c>
      <c r="I104" s="6"/>
    </row>
    <row r="105" spans="1:9" ht="13.5" customHeight="1">
      <c r="A105" s="10"/>
      <c r="B105" s="42"/>
      <c r="C105" s="34"/>
      <c r="D105" s="5"/>
      <c r="H105" s="1" t="str">
        <f>IMPRODUCT(C57,C49)</f>
        <v>2.6612</v>
      </c>
      <c r="I105" s="1"/>
    </row>
    <row r="106" spans="1:9" ht="13.5" customHeight="1">
      <c r="A106" s="10"/>
      <c r="B106" s="43" t="s">
        <v>40</v>
      </c>
      <c r="C106" s="35" t="str">
        <f>IMSUM(E42,IMPRODUCT(C55,C49),H104)</f>
        <v>1.38746388635021+1.79204640534338j</v>
      </c>
      <c r="D106" s="5"/>
      <c r="F106" s="3"/>
      <c r="G106" s="3" t="s">
        <v>45</v>
      </c>
      <c r="H106" s="1" t="str">
        <f>IMSUM(IMPRODUCT(3,C91),IMPRODUCT(C59,C49),IMPRODUCT(3,C66))</f>
        <v>0.475325787258054+2.27409823338053j</v>
      </c>
      <c r="I106" s="1"/>
    </row>
    <row r="107" spans="1:4" ht="13.5" customHeight="1">
      <c r="A107" s="53"/>
      <c r="B107" s="43"/>
      <c r="C107" s="34"/>
      <c r="D107" s="5"/>
    </row>
    <row r="108" spans="1:4" ht="13.5" customHeight="1">
      <c r="A108" s="10"/>
      <c r="B108" s="43"/>
      <c r="C108" s="34"/>
      <c r="D108" s="5"/>
    </row>
    <row r="109" spans="1:4" ht="13.5" customHeight="1">
      <c r="A109" s="4" t="s">
        <v>42</v>
      </c>
      <c r="B109" s="43"/>
      <c r="C109" s="34"/>
      <c r="D109" s="5"/>
    </row>
    <row r="110" spans="1:4" ht="13.5" customHeight="1">
      <c r="A110" s="10"/>
      <c r="B110" s="44"/>
      <c r="C110" s="33"/>
      <c r="D110" s="5"/>
    </row>
    <row r="111" spans="1:7" ht="25.5" customHeight="1">
      <c r="A111" s="1" t="s">
        <v>81</v>
      </c>
      <c r="B111" s="40" t="s">
        <v>55</v>
      </c>
      <c r="F111" s="8"/>
      <c r="G111" s="5"/>
    </row>
    <row r="112" ht="17.25" customHeight="1">
      <c r="D112" s="5"/>
    </row>
    <row r="114" spans="2:7" ht="12.75">
      <c r="B114" s="40" t="s">
        <v>40</v>
      </c>
      <c r="C114" s="14" t="str">
        <f>IMDIV(C32,IMSUM(C98,C102,C106,IMPRODUCT(3,C64)))</f>
        <v>866.503098813751-1516.84158242355j</v>
      </c>
      <c r="G114" t="s">
        <v>98</v>
      </c>
    </row>
    <row r="115" ht="17.25" customHeight="1">
      <c r="D115" s="5"/>
    </row>
    <row r="116" spans="1:4" ht="33.75" customHeight="1">
      <c r="A116" s="1" t="s">
        <v>82</v>
      </c>
      <c r="B116" s="40" t="s">
        <v>83</v>
      </c>
      <c r="D116" s="5"/>
    </row>
    <row r="117" ht="15" customHeight="1">
      <c r="D117" s="5"/>
    </row>
    <row r="118" spans="4:8" ht="15" customHeight="1">
      <c r="D118" s="5"/>
      <c r="H118" s="1"/>
    </row>
    <row r="119" spans="2:8" ht="15" customHeight="1">
      <c r="B119" s="40" t="s">
        <v>40</v>
      </c>
      <c r="C119" t="str">
        <f>IMPRODUCT(C114,IMDIV(H105,IMSUM(H105,H106)))</f>
        <v>-129.72166594457-1192.91829928194j</v>
      </c>
      <c r="D119" s="5"/>
      <c r="G119" t="s">
        <v>98</v>
      </c>
      <c r="H119" s="1"/>
    </row>
    <row r="120" ht="15" customHeight="1">
      <c r="D120" s="5"/>
    </row>
    <row r="121" spans="1:7" ht="15.75">
      <c r="A121" s="1" t="s">
        <v>17</v>
      </c>
      <c r="B121" s="40" t="s">
        <v>54</v>
      </c>
      <c r="C121" t="s">
        <v>84</v>
      </c>
      <c r="F121" s="9"/>
      <c r="G121" s="5"/>
    </row>
    <row r="123" spans="2:4" ht="15.75">
      <c r="B123" s="41" t="s">
        <v>56</v>
      </c>
      <c r="C123" s="47">
        <f>IMABS(IMPRODUCT(3,C119))</f>
        <v>3599.852221188303</v>
      </c>
      <c r="D123" s="5" t="s">
        <v>98</v>
      </c>
    </row>
    <row r="124" spans="2:3" ht="12.75">
      <c r="B124" s="41"/>
      <c r="C124" s="36"/>
    </row>
    <row r="125" spans="2:3" ht="12.75">
      <c r="B125" s="41"/>
      <c r="C125" s="36"/>
    </row>
    <row r="126" spans="1:3" ht="15.75">
      <c r="A126" s="4" t="s">
        <v>43</v>
      </c>
      <c r="B126" s="41"/>
      <c r="C126" s="36"/>
    </row>
    <row r="128" spans="1:3" ht="31.5" customHeight="1">
      <c r="A128" s="1" t="s">
        <v>16</v>
      </c>
      <c r="B128" s="40" t="s">
        <v>58</v>
      </c>
      <c r="C128" t="s">
        <v>85</v>
      </c>
    </row>
    <row r="130" spans="2:4" ht="12.75">
      <c r="B130" s="40" t="s">
        <v>40</v>
      </c>
      <c r="C130" s="47">
        <f>IMABS(IMPRODUCT(C123,C91))</f>
        <v>427.4526544828264</v>
      </c>
      <c r="D130" s="5" t="s">
        <v>97</v>
      </c>
    </row>
  </sheetData>
  <mergeCells count="6">
    <mergeCell ref="A94:E94"/>
    <mergeCell ref="A27:G27"/>
    <mergeCell ref="C76:G76"/>
    <mergeCell ref="A3:G25"/>
    <mergeCell ref="A70:G70"/>
    <mergeCell ref="A72:G7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0"/>
  <drawing r:id="rId9"/>
  <legacyDrawing r:id="rId8"/>
  <oleObjects>
    <oleObject progId="Equation.3" shapeId="1599899" r:id="rId1"/>
    <oleObject progId="Equation.3" shapeId="2038783" r:id="rId2"/>
    <oleObject progId="Equation.3" shapeId="2080356" r:id="rId3"/>
    <oleObject progId="Equation.3" shapeId="2136419" r:id="rId4"/>
    <oleObject progId="Equation.3" shapeId="3158125" r:id="rId5"/>
    <oleObject progId="Equation.3" shapeId="816462" r:id="rId6"/>
    <oleObject progId="Equation.3" shapeId="1027435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Opus International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Marshall</dc:creator>
  <cp:keywords/>
  <dc:description/>
  <cp:lastModifiedBy>Alan Marshall</cp:lastModifiedBy>
  <cp:lastPrinted>2007-01-10T01:19:17Z</cp:lastPrinted>
  <dcterms:created xsi:type="dcterms:W3CDTF">2006-08-17T22:42:45Z</dcterms:created>
  <dcterms:modified xsi:type="dcterms:W3CDTF">2007-01-10T01:20:49Z</dcterms:modified>
  <cp:category/>
  <cp:version/>
  <cp:contentType/>
  <cp:contentStatus/>
</cp:coreProperties>
</file>